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7055" windowHeight="8895"/>
  </bookViews>
  <sheets>
    <sheet name="Sheet1" sheetId="1" r:id="rId1"/>
  </sheets>
  <definedNames>
    <definedName name="_xlnm._FilterDatabase" localSheetId="0" hidden="1">Sheet1!$P$1:$P$5</definedName>
    <definedName name="CoverageType">Sheet1!$Q$1:$Q$4</definedName>
    <definedName name="EmpType">Sheet1!$P$1:$P$5</definedName>
  </definedNames>
  <calcPr calcId="125725"/>
</workbook>
</file>

<file path=xl/calcChain.xml><?xml version="1.0" encoding="utf-8"?>
<calcChain xmlns="http://schemas.openxmlformats.org/spreadsheetml/2006/main">
  <c r="R3" i="1"/>
  <c r="H37" l="1"/>
  <c r="G37"/>
  <c r="F37"/>
  <c r="H36"/>
  <c r="G36"/>
  <c r="F36"/>
  <c r="H35"/>
  <c r="G35"/>
  <c r="F35"/>
  <c r="H34"/>
  <c r="G34"/>
  <c r="F34"/>
  <c r="H33"/>
  <c r="G33"/>
  <c r="F33"/>
  <c r="H32"/>
  <c r="G32"/>
  <c r="F32"/>
  <c r="H31"/>
  <c r="G31"/>
  <c r="F31"/>
  <c r="H30"/>
  <c r="G30"/>
  <c r="F30"/>
  <c r="H29"/>
  <c r="G29"/>
  <c r="F29"/>
  <c r="H28"/>
  <c r="H39" s="1"/>
  <c r="G28"/>
  <c r="F28"/>
  <c r="F39" s="1"/>
  <c r="S4"/>
  <c r="S3"/>
  <c r="S2"/>
  <c r="S1"/>
  <c r="R5"/>
  <c r="R4"/>
  <c r="R2"/>
  <c r="R1"/>
  <c r="G39" l="1"/>
  <c r="F22"/>
  <c r="G40" s="1"/>
  <c r="F23"/>
  <c r="H40" s="1"/>
  <c r="H41" s="1"/>
  <c r="F21"/>
  <c r="F40" s="1"/>
  <c r="F41" s="1"/>
  <c r="E22"/>
  <c r="E23"/>
  <c r="E21"/>
  <c r="G41" l="1"/>
</calcChain>
</file>

<file path=xl/sharedStrings.xml><?xml version="1.0" encoding="utf-8"?>
<sst xmlns="http://schemas.openxmlformats.org/spreadsheetml/2006/main" count="51" uniqueCount="42">
  <si>
    <t>Click Here</t>
  </si>
  <si>
    <t>Administrator</t>
  </si>
  <si>
    <t>Teacher</t>
  </si>
  <si>
    <t>1. Select an Employee Type:</t>
  </si>
  <si>
    <t>2. Select an Insurance Coverage Type:</t>
  </si>
  <si>
    <t>Two-Person</t>
  </si>
  <si>
    <t>SWSCHP</t>
  </si>
  <si>
    <t>3. Estimated number of PCP visits:</t>
  </si>
  <si>
    <t xml:space="preserve">5. Estimated number of Urgent Care visits: </t>
  </si>
  <si>
    <t>6. Estimated number of Allergy services:</t>
  </si>
  <si>
    <t>7. Estimated number of physicals (adult):</t>
  </si>
  <si>
    <t>9. Estimated number of mamograms:</t>
  </si>
  <si>
    <t>Number</t>
  </si>
  <si>
    <t>Co-Payment Costs</t>
  </si>
  <si>
    <t>Annual health insurance deduction for plan selected:</t>
  </si>
  <si>
    <t>Total deductions and estimated co-payments:</t>
  </si>
  <si>
    <t>HIP</t>
  </si>
  <si>
    <t>Family</t>
  </si>
  <si>
    <t>Annual</t>
  </si>
  <si>
    <t>Monthly</t>
  </si>
  <si>
    <t>Individual</t>
  </si>
  <si>
    <t>Total estimated patient out-of-pocket costs per plan year:</t>
  </si>
  <si>
    <t>Cost to Employee:</t>
  </si>
  <si>
    <t xml:space="preserve">Compare these </t>
  </si>
  <si>
    <t xml:space="preserve">estimated  annual </t>
  </si>
  <si>
    <t>4. Estimated number of Emergency room visits*:</t>
  </si>
  <si>
    <t>**Note: See plans for more details about the variable cost of generic and brand name prescriptions.</t>
  </si>
  <si>
    <t>*See SWSCHP plan for more details -- if ER doctors in attendance are non participators the charge could vary for SWSCHP.</t>
  </si>
  <si>
    <t>2010-2011 Health Insurance Cost Estimator</t>
  </si>
  <si>
    <t>Oxford</t>
  </si>
  <si>
    <t>8. Estimated number of physicals (child):</t>
  </si>
  <si>
    <t xml:space="preserve">10. Estimated number of prescriptions** (Tier 1): </t>
  </si>
  <si>
    <t xml:space="preserve">11. Estimated number of prescriptions** (Tier 2): </t>
  </si>
  <si>
    <t xml:space="preserve">12. Estimated number of prescriptions** (Tier 3): </t>
  </si>
  <si>
    <t>Civil Service and M&amp;C (hired on or after 7/1/2005)</t>
  </si>
  <si>
    <t>Civil Service and M&amp;C (hired between 7/1/83-6/30/05)</t>
  </si>
  <si>
    <t>Civil Service and M&amp;C (hired before 7/1/1983)</t>
  </si>
  <si>
    <t xml:space="preserve">Total </t>
  </si>
  <si>
    <t>Provide an estimate of the services you expect</t>
  </si>
  <si>
    <t>to use for the 2010-2011 plan year</t>
  </si>
  <si>
    <t>costs for all plans</t>
  </si>
  <si>
    <r>
      <t>The WPCSD HR Department has developed this Health Insurance Cost Estimator to assist you in determining the optimal health insurance plan for you and/or your family.  To begin, complete number one (</t>
    </r>
    <r>
      <rPr>
        <b/>
        <sz val="11"/>
        <color theme="1"/>
        <rFont val="Calibri"/>
        <family val="2"/>
        <scheme val="minor"/>
      </rPr>
      <t>Employee Type</t>
    </r>
    <r>
      <rPr>
        <sz val="11"/>
        <color theme="1"/>
        <rFont val="Calibri"/>
        <family val="2"/>
        <scheme val="minor"/>
      </rPr>
      <t>) and number two (</t>
    </r>
    <r>
      <rPr>
        <b/>
        <sz val="11"/>
        <color theme="1"/>
        <rFont val="Calibri"/>
        <family val="2"/>
        <scheme val="minor"/>
      </rPr>
      <t>Coverage Type</t>
    </r>
    <r>
      <rPr>
        <sz val="11"/>
        <color theme="1"/>
        <rFont val="Calibri"/>
        <family val="2"/>
        <scheme val="minor"/>
      </rPr>
      <t xml:space="preserve">) using the drop-down menu in the shaded boxes. Then go to </t>
    </r>
    <r>
      <rPr>
        <b/>
        <sz val="11"/>
        <color theme="1"/>
        <rFont val="Calibri"/>
        <family val="2"/>
        <scheme val="minor"/>
      </rPr>
      <t>3-12</t>
    </r>
    <r>
      <rPr>
        <sz val="11"/>
        <color theme="1"/>
        <rFont val="Calibri"/>
        <family val="2"/>
        <scheme val="minor"/>
      </rPr>
      <t xml:space="preserve"> to estimate the number of services you expect to use in the year ahead.  </t>
    </r>
    <r>
      <rPr>
        <b/>
        <i/>
        <sz val="11"/>
        <color theme="1"/>
        <rFont val="Calibri"/>
        <family val="2"/>
        <scheme val="minor"/>
      </rPr>
      <t>Please note that this Health Insurance Cost Estimator is for projection purposes only and cannot exact costs because the number of services you utilize may vary.</t>
    </r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</si>
</sst>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"/>
    <numFmt numFmtId="166" formatCode="[$$-409]#,##0_);\([$$-409]#,##0\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rgb="FFFFC000"/>
      <name val="Calibri"/>
      <family val="2"/>
      <scheme val="minor"/>
    </font>
    <font>
      <b/>
      <sz val="18"/>
      <color rgb="FFFF33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rgb="FFFF9900"/>
        <bgColor indexed="64"/>
      </patternFill>
    </fill>
    <fill>
      <patternFill patternType="solid">
        <fgColor rgb="FFFF33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3" borderId="7" applyNumberFormat="0" applyFont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1" fillId="0" borderId="0" xfId="0" applyFont="1"/>
    <xf numFmtId="164" fontId="0" fillId="0" borderId="0" xfId="0" applyNumberFormat="1" applyAlignment="1">
      <alignment horizontal="center"/>
    </xf>
    <xf numFmtId="0" fontId="2" fillId="0" borderId="6" xfId="0" applyFont="1" applyBorder="1"/>
    <xf numFmtId="0" fontId="0" fillId="0" borderId="6" xfId="0" applyBorder="1"/>
    <xf numFmtId="0" fontId="4" fillId="0" borderId="0" xfId="0" applyFont="1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0" fillId="0" borderId="0" xfId="0" applyFont="1"/>
    <xf numFmtId="164" fontId="0" fillId="0" borderId="0" xfId="0" applyNumberFormat="1"/>
    <xf numFmtId="0" fontId="6" fillId="0" borderId="0" xfId="0" applyFont="1" applyBorder="1"/>
    <xf numFmtId="0" fontId="1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Fill="1" applyAlignment="1">
      <alignment horizontal="center"/>
    </xf>
    <xf numFmtId="49" fontId="1" fillId="4" borderId="2" xfId="0" applyNumberFormat="1" applyFont="1" applyFill="1" applyBorder="1" applyProtection="1">
      <protection locked="0"/>
    </xf>
    <xf numFmtId="1" fontId="1" fillId="4" borderId="3" xfId="0" applyNumberFormat="1" applyFont="1" applyFill="1" applyBorder="1" applyAlignment="1" applyProtection="1">
      <alignment horizontal="center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5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0" borderId="11" xfId="0" applyFont="1" applyFill="1" applyBorder="1" applyAlignment="1"/>
    <xf numFmtId="0" fontId="1" fillId="0" borderId="0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39" fontId="0" fillId="0" borderId="0" xfId="0" applyNumberForma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49" fontId="1" fillId="4" borderId="2" xfId="0" applyNumberFormat="1" applyFont="1" applyFill="1" applyBorder="1" applyAlignment="1" applyProtection="1">
      <alignment shrinkToFit="1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0" fillId="0" borderId="1" xfId="0" applyNumberFormat="1" applyBorder="1"/>
    <xf numFmtId="0" fontId="5" fillId="0" borderId="1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0" fillId="3" borderId="8" xfId="1" applyFont="1" applyBorder="1" applyAlignment="1">
      <alignment horizontal="left" wrapText="1"/>
    </xf>
    <xf numFmtId="0" fontId="0" fillId="3" borderId="9" xfId="1" applyFont="1" applyBorder="1" applyAlignment="1">
      <alignment horizontal="left" wrapText="1"/>
    </xf>
    <xf numFmtId="0" fontId="0" fillId="3" borderId="10" xfId="1" applyFont="1" applyBorder="1" applyAlignment="1">
      <alignment horizontal="left" wrapText="1"/>
    </xf>
    <xf numFmtId="0" fontId="1" fillId="0" borderId="14" xfId="0" applyFont="1" applyBorder="1"/>
    <xf numFmtId="0" fontId="2" fillId="0" borderId="0" xfId="0" applyFont="1" applyBorder="1"/>
    <xf numFmtId="4" fontId="1" fillId="5" borderId="0" xfId="0" applyNumberFormat="1" applyFon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/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colors>
    <mruColors>
      <color rgb="FFFF3300"/>
      <color rgb="FFFF9933"/>
      <color rgb="FFFF9900"/>
      <color rgb="FFFFCC00"/>
      <color rgb="FF9999FF"/>
      <color rgb="FFFFFFCC"/>
      <color rgb="FF993366"/>
      <color rgb="FFCC99FF"/>
      <color rgb="FF0000FF"/>
      <color rgb="FF66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100" b="1" i="0" baseline="0"/>
              <a:t>Health Insurance Cost Comparison 1</a:t>
            </a:r>
            <a:endParaRPr lang="en-US" sz="11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Out-of-Pocket</c:v>
          </c:tx>
          <c:spPr>
            <a:solidFill>
              <a:schemeClr val="accent4">
                <a:lumMod val="50000"/>
              </a:schemeClr>
            </a:solidFill>
          </c:spPr>
          <c:dLbls>
            <c:numFmt formatCode="General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Val val="1"/>
          </c:dLbls>
          <c:cat>
            <c:strLit>
              <c:ptCount val="3"/>
              <c:pt idx="0">
                <c:v>SWSCHP</c:v>
              </c:pt>
              <c:pt idx="1">
                <c:v>Oxford</c:v>
              </c:pt>
              <c:pt idx="2">
                <c:v>HIP</c:v>
              </c:pt>
            </c:strLit>
          </c:cat>
          <c:val>
            <c:numRef>
              <c:f>Sheet1!$F$39:$H$39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Premiums</c:v>
          </c:tx>
          <c:spPr>
            <a:solidFill>
              <a:srgbClr val="9999FF"/>
            </a:solidFill>
          </c:spPr>
          <c:dLbls>
            <c:numFmt formatCode="General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Val val="1"/>
          </c:dLbls>
          <c:cat>
            <c:strLit>
              <c:ptCount val="3"/>
              <c:pt idx="0">
                <c:v>SWSCHP</c:v>
              </c:pt>
              <c:pt idx="1">
                <c:v>Oxford</c:v>
              </c:pt>
              <c:pt idx="2">
                <c:v>HIP</c:v>
              </c:pt>
            </c:strLit>
          </c:cat>
          <c:val>
            <c:numRef>
              <c:f>Sheet1!$F$40:$H$40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Total Cost</c:v>
          </c:tx>
          <c:spPr>
            <a:solidFill>
              <a:srgbClr val="993366"/>
            </a:solidFill>
          </c:spPr>
          <c:dLbls>
            <c:numFmt formatCode="General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Val val="1"/>
          </c:dLbls>
          <c:cat>
            <c:strLit>
              <c:ptCount val="3"/>
              <c:pt idx="0">
                <c:v>SWSCHP</c:v>
              </c:pt>
              <c:pt idx="1">
                <c:v>Oxford</c:v>
              </c:pt>
              <c:pt idx="2">
                <c:v>HIP</c:v>
              </c:pt>
            </c:strLit>
          </c:cat>
          <c:val>
            <c:numRef>
              <c:f>Sheet1!$F$41:$H$41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130"/>
        <c:overlap val="-25"/>
        <c:axId val="78645120"/>
        <c:axId val="78659584"/>
      </c:barChart>
      <c:catAx>
        <c:axId val="78645120"/>
        <c:scaling>
          <c:orientation val="minMax"/>
        </c:scaling>
        <c:axPos val="b"/>
        <c:numFmt formatCode="General" sourceLinked="1"/>
        <c:majorTickMark val="none"/>
        <c:tickLblPos val="nextTo"/>
        <c:crossAx val="78659584"/>
        <c:crosses val="autoZero"/>
        <c:auto val="1"/>
        <c:lblAlgn val="ctr"/>
        <c:lblOffset val="100"/>
      </c:catAx>
      <c:valAx>
        <c:axId val="78659584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spPr>
          <a:ln w="9525">
            <a:noFill/>
          </a:ln>
        </c:spPr>
        <c:crossAx val="78645120"/>
        <c:crosses val="autoZero"/>
        <c:crossBetween val="between"/>
      </c:valAx>
      <c:spPr>
        <a:gradFill flip="none"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path path="circle">
            <a:fillToRect l="100000" t="100000"/>
          </a:path>
          <a:tileRect r="-100000" b="-100000"/>
        </a:gradFill>
        <a:ln w="25400">
          <a:solidFill>
            <a:schemeClr val="tx1"/>
          </a:solidFill>
        </a:ln>
      </c:spPr>
    </c:plotArea>
    <c:legend>
      <c:legendPos val="b"/>
      <c:layout/>
      <c:spPr>
        <a:ln>
          <a:solidFill>
            <a:sysClr val="windowText" lastClr="000000"/>
          </a:solidFill>
        </a:ln>
      </c:sp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100" b="1" i="0" baseline="0"/>
              <a:t>Health Insurance Cost Comparison 2</a:t>
            </a:r>
            <a:endParaRPr lang="en-US" sz="11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SWSCHP</c:v>
          </c:tx>
          <c:spPr>
            <a:solidFill>
              <a:srgbClr val="660066"/>
            </a:solidFill>
          </c:spPr>
          <c:dLbls>
            <c:numFmt formatCode="General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Val val="1"/>
          </c:dLbls>
          <c:cat>
            <c:strLit>
              <c:ptCount val="3"/>
              <c:pt idx="0">
                <c:v>Out-of-Pocket</c:v>
              </c:pt>
              <c:pt idx="1">
                <c:v>Premiums</c:v>
              </c:pt>
              <c:pt idx="2">
                <c:v>Total Costs</c:v>
              </c:pt>
            </c:strLit>
          </c:cat>
          <c:val>
            <c:numRef>
              <c:f>Sheet1!$F$39:$F$41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Oxford</c:v>
          </c:tx>
          <c:spPr>
            <a:solidFill>
              <a:srgbClr val="CC99FF"/>
            </a:solidFill>
          </c:spPr>
          <c:dLbls>
            <c:numFmt formatCode="General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Val val="1"/>
          </c:dLbls>
          <c:cat>
            <c:strLit>
              <c:ptCount val="3"/>
              <c:pt idx="0">
                <c:v>Out-of-Pocket</c:v>
              </c:pt>
              <c:pt idx="1">
                <c:v>Premiums</c:v>
              </c:pt>
              <c:pt idx="2">
                <c:v>Total Costs</c:v>
              </c:pt>
            </c:strLit>
          </c:cat>
          <c:val>
            <c:numRef>
              <c:f>Sheet1!$G$39:$G$41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v>HIP</c:v>
          </c:tx>
          <c:spPr>
            <a:solidFill>
              <a:srgbClr val="9999FF"/>
            </a:solidFill>
          </c:spPr>
          <c:dLbls>
            <c:numFmt formatCode="General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Val val="1"/>
          </c:dLbls>
          <c:cat>
            <c:strLit>
              <c:ptCount val="3"/>
              <c:pt idx="0">
                <c:v>Out-of-Pocket</c:v>
              </c:pt>
              <c:pt idx="1">
                <c:v>Premiums</c:v>
              </c:pt>
              <c:pt idx="2">
                <c:v>Total Costs</c:v>
              </c:pt>
            </c:strLit>
          </c:cat>
          <c:val>
            <c:numRef>
              <c:f>Sheet1!$H$39:$H$41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130"/>
        <c:overlap val="-25"/>
        <c:axId val="79228928"/>
        <c:axId val="79230848"/>
      </c:barChart>
      <c:catAx>
        <c:axId val="79228928"/>
        <c:scaling>
          <c:orientation val="minMax"/>
        </c:scaling>
        <c:axPos val="b"/>
        <c:numFmt formatCode="General" sourceLinked="1"/>
        <c:majorTickMark val="none"/>
        <c:tickLblPos val="nextTo"/>
        <c:crossAx val="79230848"/>
        <c:crosses val="autoZero"/>
        <c:auto val="1"/>
        <c:lblAlgn val="ctr"/>
        <c:lblOffset val="100"/>
      </c:catAx>
      <c:valAx>
        <c:axId val="79230848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spPr>
          <a:ln w="9525">
            <a:noFill/>
          </a:ln>
        </c:spPr>
        <c:crossAx val="79228928"/>
        <c:crosses val="autoZero"/>
        <c:crossBetween val="between"/>
      </c:valAx>
      <c:spPr>
        <a:gradFill flip="none"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path path="circle">
            <a:fillToRect l="100000" t="100000"/>
          </a:path>
          <a:tileRect r="-100000" b="-100000"/>
        </a:gradFill>
        <a:ln w="25400">
          <a:noFill/>
        </a:ln>
      </c:spPr>
    </c:plotArea>
    <c:legend>
      <c:legendPos val="b"/>
      <c:layout/>
      <c:spPr>
        <a:ln>
          <a:solidFill>
            <a:sysClr val="windowText" lastClr="000000"/>
          </a:solidFill>
        </a:ln>
      </c:spPr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39</xdr:row>
      <xdr:rowOff>28575</xdr:rowOff>
    </xdr:from>
    <xdr:to>
      <xdr:col>8</xdr:col>
      <xdr:colOff>415351</xdr:colOff>
      <xdr:row>39</xdr:row>
      <xdr:rowOff>189753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05600" y="8220075"/>
          <a:ext cx="472501" cy="161178"/>
        </a:xfrm>
        <a:prstGeom prst="rect">
          <a:avLst/>
        </a:prstGeom>
      </xdr:spPr>
    </xdr:pic>
    <xdr:clientData/>
  </xdr:twoCellAnchor>
  <xdr:twoCellAnchor>
    <xdr:from>
      <xdr:col>7</xdr:col>
      <xdr:colOff>581025</xdr:colOff>
      <xdr:row>40</xdr:row>
      <xdr:rowOff>9525</xdr:rowOff>
    </xdr:from>
    <xdr:to>
      <xdr:col>8</xdr:col>
      <xdr:colOff>405826</xdr:colOff>
      <xdr:row>40</xdr:row>
      <xdr:rowOff>180228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96075" y="8401050"/>
          <a:ext cx="472501" cy="170703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45</xdr:row>
      <xdr:rowOff>28575</xdr:rowOff>
    </xdr:from>
    <xdr:to>
      <xdr:col>5</xdr:col>
      <xdr:colOff>714376</xdr:colOff>
      <xdr:row>59</xdr:row>
      <xdr:rowOff>85725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962025</xdr:colOff>
      <xdr:row>45</xdr:row>
      <xdr:rowOff>28575</xdr:rowOff>
    </xdr:from>
    <xdr:to>
      <xdr:col>9</xdr:col>
      <xdr:colOff>685800</xdr:colOff>
      <xdr:row>59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581025</xdr:colOff>
      <xdr:row>38</xdr:row>
      <xdr:rowOff>38100</xdr:rowOff>
    </xdr:from>
    <xdr:to>
      <xdr:col>8</xdr:col>
      <xdr:colOff>405826</xdr:colOff>
      <xdr:row>39</xdr:row>
      <xdr:rowOff>8778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96075" y="8039100"/>
          <a:ext cx="472501" cy="161178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0</xdr:row>
      <xdr:rowOff>0</xdr:rowOff>
    </xdr:from>
    <xdr:to>
      <xdr:col>3</xdr:col>
      <xdr:colOff>57150</xdr:colOff>
      <xdr:row>9</xdr:row>
      <xdr:rowOff>123825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2450" y="0"/>
          <a:ext cx="2162175" cy="1943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showGridLines="0" showRowColHeaders="0" tabSelected="1" workbookViewId="0">
      <selection activeCell="I15" sqref="I15"/>
    </sheetView>
  </sheetViews>
  <sheetFormatPr defaultRowHeight="15"/>
  <cols>
    <col min="1" max="1" width="5.5703125" customWidth="1"/>
    <col min="2" max="2" width="17.7109375" customWidth="1"/>
    <col min="3" max="3" width="16.5703125" bestFit="1" customWidth="1"/>
    <col min="4" max="4" width="13.7109375" customWidth="1"/>
    <col min="5" max="5" width="10.7109375" customWidth="1"/>
    <col min="6" max="6" width="16" customWidth="1"/>
    <col min="7" max="7" width="11.42578125" customWidth="1"/>
    <col min="8" max="8" width="9.7109375" customWidth="1"/>
    <col min="9" max="9" width="38.85546875" customWidth="1"/>
    <col min="10" max="10" width="13.28515625" customWidth="1"/>
    <col min="11" max="11" width="10.140625" bestFit="1" customWidth="1"/>
    <col min="12" max="12" width="5.85546875" customWidth="1"/>
    <col min="13" max="13" width="14.140625" customWidth="1"/>
    <col min="16" max="16" width="57.7109375" hidden="1" customWidth="1"/>
    <col min="17" max="17" width="12.28515625" hidden="1" customWidth="1"/>
    <col min="18" max="19" width="9.140625" hidden="1" customWidth="1"/>
  </cols>
  <sheetData>
    <row r="1" spans="1:19" ht="15" customHeight="1">
      <c r="A1" s="25"/>
      <c r="B1" s="56"/>
      <c r="C1" s="56"/>
      <c r="D1" s="56" t="s">
        <v>28</v>
      </c>
      <c r="E1" s="56"/>
      <c r="F1" s="56"/>
      <c r="G1" s="56"/>
      <c r="H1" s="56"/>
      <c r="I1" s="56"/>
      <c r="J1" s="56"/>
      <c r="K1" s="27"/>
      <c r="L1" s="27"/>
      <c r="P1" t="s">
        <v>0</v>
      </c>
      <c r="Q1" s="15" t="s">
        <v>0</v>
      </c>
      <c r="R1">
        <f>IF(I15="Administrator", 1, 0)</f>
        <v>0</v>
      </c>
      <c r="S1">
        <f>IF(I18="Individual",1, 0)</f>
        <v>0</v>
      </c>
    </row>
    <row r="2" spans="1:19" ht="15" customHeight="1">
      <c r="A2" s="20"/>
      <c r="B2" s="56"/>
      <c r="C2" s="56"/>
      <c r="D2" s="56"/>
      <c r="E2" s="56"/>
      <c r="F2" s="56"/>
      <c r="G2" s="56"/>
      <c r="H2" s="56"/>
      <c r="I2" s="56"/>
      <c r="J2" s="56"/>
      <c r="K2" s="27"/>
      <c r="L2" s="27"/>
      <c r="P2" t="s">
        <v>1</v>
      </c>
      <c r="Q2" t="s">
        <v>20</v>
      </c>
      <c r="R2">
        <f>IF(I15="Teacher", 2, 0)</f>
        <v>0</v>
      </c>
      <c r="S2">
        <f>IF(I18="Two-Person",2,0)</f>
        <v>0</v>
      </c>
    </row>
    <row r="3" spans="1:19" ht="15" customHeight="1">
      <c r="A3" s="20"/>
      <c r="B3" s="56"/>
      <c r="C3" s="56"/>
      <c r="D3" s="56"/>
      <c r="E3" s="56"/>
      <c r="F3" s="56"/>
      <c r="G3" s="56"/>
      <c r="H3" s="56"/>
      <c r="I3" s="56"/>
      <c r="J3" s="56"/>
      <c r="K3" s="27"/>
      <c r="L3" s="27"/>
      <c r="P3" t="s">
        <v>2</v>
      </c>
      <c r="Q3" t="s">
        <v>5</v>
      </c>
      <c r="R3">
        <f>IF(I15="Civil Service and M&amp;C (hired on or after 7/1/2005)",3, 0)</f>
        <v>0</v>
      </c>
      <c r="S3">
        <f>IF(I18="Family",3,0)</f>
        <v>0</v>
      </c>
    </row>
    <row r="4" spans="1:19" ht="15" customHeight="1">
      <c r="A4" s="20"/>
      <c r="B4" s="56"/>
      <c r="C4" s="56"/>
      <c r="D4" s="56"/>
      <c r="E4" s="56"/>
      <c r="F4" s="56"/>
      <c r="G4" s="56"/>
      <c r="H4" s="56"/>
      <c r="I4" s="56"/>
      <c r="J4" s="56"/>
      <c r="K4" s="27"/>
      <c r="L4" s="27"/>
      <c r="P4" t="s">
        <v>34</v>
      </c>
      <c r="Q4" t="s">
        <v>17</v>
      </c>
      <c r="R4">
        <f>IF(I15="Civil Service and M&amp;C (hired between 7/1/83-6/30/05)",4, 0)</f>
        <v>0</v>
      </c>
      <c r="S4">
        <f>IF(I18="Click Here",0, 0)</f>
        <v>0</v>
      </c>
    </row>
    <row r="5" spans="1:19" ht="15" customHeight="1">
      <c r="A5" s="20"/>
      <c r="B5" s="56"/>
      <c r="C5" s="56"/>
      <c r="D5" s="56"/>
      <c r="E5" s="56"/>
      <c r="F5" s="56"/>
      <c r="G5" s="56"/>
      <c r="H5" s="56"/>
      <c r="I5" s="56"/>
      <c r="J5" s="56"/>
      <c r="K5" s="27"/>
      <c r="L5" s="27"/>
      <c r="P5" t="s">
        <v>35</v>
      </c>
      <c r="R5">
        <f>IF(I15="Click Here",0, 0)</f>
        <v>0</v>
      </c>
    </row>
    <row r="6" spans="1:19" ht="15" customHeight="1">
      <c r="A6" s="20"/>
      <c r="B6" s="56"/>
      <c r="C6" s="56"/>
      <c r="D6" s="56"/>
      <c r="E6" s="56"/>
      <c r="F6" s="56"/>
      <c r="G6" s="56"/>
      <c r="H6" s="56"/>
      <c r="I6" s="56"/>
      <c r="J6" s="56"/>
      <c r="K6" s="27"/>
      <c r="L6" s="27"/>
      <c r="P6" t="s">
        <v>36</v>
      </c>
    </row>
    <row r="7" spans="1:19" ht="15" customHeight="1">
      <c r="A7" s="20"/>
      <c r="B7" s="56"/>
      <c r="C7" s="56"/>
      <c r="D7" s="56"/>
      <c r="E7" s="56"/>
      <c r="F7" s="56"/>
      <c r="G7" s="56"/>
      <c r="H7" s="56"/>
      <c r="I7" s="56"/>
      <c r="J7" s="56"/>
      <c r="K7" s="27"/>
      <c r="L7" s="27"/>
    </row>
    <row r="8" spans="1:19" ht="23.25" customHeight="1">
      <c r="A8" s="20"/>
      <c r="B8" s="56"/>
      <c r="C8" s="56"/>
      <c r="D8" s="56"/>
      <c r="E8" s="56"/>
      <c r="F8" s="56"/>
      <c r="G8" s="56"/>
      <c r="H8" s="56"/>
      <c r="I8" s="56"/>
      <c r="J8" s="56"/>
      <c r="K8" s="27"/>
      <c r="L8" s="27"/>
    </row>
    <row r="9" spans="1:19" ht="15" customHeight="1">
      <c r="A9" s="19"/>
      <c r="B9" s="56"/>
      <c r="C9" s="56"/>
      <c r="D9" s="56"/>
      <c r="E9" s="56"/>
      <c r="F9" s="56"/>
      <c r="G9" s="56"/>
      <c r="H9" s="56"/>
      <c r="I9" s="56"/>
      <c r="J9" s="56"/>
      <c r="K9" s="27"/>
      <c r="L9" s="27"/>
    </row>
    <row r="10" spans="1:19" ht="15" customHeight="1">
      <c r="A10" s="19"/>
      <c r="B10" s="56"/>
      <c r="C10" s="56"/>
      <c r="D10" s="56"/>
      <c r="E10" s="56"/>
      <c r="F10" s="56"/>
      <c r="G10" s="56"/>
      <c r="H10" s="56"/>
      <c r="I10" s="56"/>
      <c r="J10" s="56"/>
      <c r="K10" s="27"/>
      <c r="L10" s="27"/>
    </row>
    <row r="11" spans="1:19" ht="15" customHeight="1">
      <c r="A11" s="19"/>
      <c r="B11" s="28"/>
      <c r="C11" s="28"/>
      <c r="D11" s="57"/>
      <c r="E11" s="57"/>
      <c r="F11" s="57"/>
      <c r="G11" s="57"/>
      <c r="H11" s="57"/>
      <c r="I11" s="57"/>
      <c r="J11" s="57"/>
      <c r="K11" s="28"/>
      <c r="L11" s="26"/>
    </row>
    <row r="12" spans="1:19" ht="60" customHeight="1">
      <c r="A12" s="19"/>
      <c r="B12" s="58" t="s">
        <v>41</v>
      </c>
      <c r="C12" s="59"/>
      <c r="D12" s="59"/>
      <c r="E12" s="59"/>
      <c r="F12" s="59"/>
      <c r="G12" s="59"/>
      <c r="H12" s="59"/>
      <c r="I12" s="59"/>
      <c r="J12" s="59"/>
      <c r="K12" s="59"/>
      <c r="L12" s="60"/>
    </row>
    <row r="13" spans="1:19" ht="15" customHeight="1">
      <c r="A13" s="19"/>
    </row>
    <row r="14" spans="1:19" ht="15.75" thickBot="1"/>
    <row r="15" spans="1:19" ht="15.75" thickBot="1">
      <c r="B15" s="2" t="s">
        <v>3</v>
      </c>
      <c r="C15" s="3"/>
      <c r="D15" s="3"/>
      <c r="E15" s="3"/>
      <c r="F15" s="3"/>
      <c r="G15" s="48"/>
      <c r="H15" s="61"/>
      <c r="I15" s="40" t="s">
        <v>0</v>
      </c>
    </row>
    <row r="17" spans="2:14" ht="15.75" thickBot="1"/>
    <row r="18" spans="2:14" ht="15.75" thickBot="1">
      <c r="B18" s="2" t="s">
        <v>4</v>
      </c>
      <c r="C18" s="3"/>
      <c r="D18" s="3"/>
      <c r="E18" s="3"/>
      <c r="F18" s="3"/>
      <c r="G18" s="48"/>
      <c r="H18" s="61"/>
      <c r="I18" s="21" t="s">
        <v>0</v>
      </c>
    </row>
    <row r="20" spans="2:14" ht="15.75" thickBot="1">
      <c r="B20" s="2" t="s">
        <v>22</v>
      </c>
      <c r="C20" s="3"/>
      <c r="D20" s="3"/>
      <c r="E20" s="49" t="s">
        <v>19</v>
      </c>
      <c r="F20" s="49" t="s">
        <v>18</v>
      </c>
    </row>
    <row r="21" spans="2:14" ht="15.75">
      <c r="B21" s="17"/>
      <c r="D21" s="64" t="s">
        <v>6</v>
      </c>
      <c r="E21" s="50">
        <f>IF(AND(R1=1,S1=1),61.6,IF(AND(R1=1,S2=2),129.97,IF(AND(R1=1,S3=3),137.98,IF(AND(R1=1,S4=0),0,IF(AND(R2=2,S1=1),55.44,IF(AND(R2=2,S2=2),116.97,IF(AND(R2=2,S3=3),124.18,IF(AND(R2=2,S4=0),0,IF(AND(R3=3,S1=1),30.8,IF(AND(R3=3,S2=2),64.98,IF(AND(R3=3,S3=3),68.99,IF(AND(R3=3,S4=0),0,IF(AND(R4=4,S1=1),15.4,IF(AND(R4=4,S2=2),51.99,IF(AND(R4=4,S3=3),55.19,IF(AND(R4=4,S4=0),0,IF(AND(R5=0,S1=1),0,IF(AND(R5=0,S2=2),0,IF(AND(R5=0,S3=3),0,IF(AND(R5=0,S4=0),0))))))))))))))))))))</f>
        <v>0</v>
      </c>
      <c r="F21" s="51">
        <f>IF(AND(R1=1,S1=1),739,IF(AND(R1=1,S2=2),1560,IF(AND(R1=1,S3=3),1656,IF(AND(R1=1,S4=0),0,IF(AND(R2=2,S1=1),665,IF(AND(R2=2,S2=2),1404,IF(AND(R2=2,S3=3),1490,IF(AND(R2=2,S4=0),0,IF(AND(R3=3,S1=1),370,IF(AND(R3=3,S2=2),780,IF(AND(R3=3,S3=3),828,IF(AND(R3=3,S4=0),0,IF(AND(R4=4,S1=1),185,IF(AND(R4=4,S2=2),624,IF(AND(R4=4,S3=3),662,IF(AND(R4=4,S4=0),0,IF(AND(R5=0,S1=1),0,IF(AND(R5=0,S2=2),0,IF(AND(R5=0,S3=3),0,IF(AND(R5=0,S4=0),0))))))))))))))))))))</f>
        <v>0</v>
      </c>
      <c r="J21" s="12"/>
      <c r="K21" s="12"/>
      <c r="L21" s="13"/>
    </row>
    <row r="22" spans="2:14" ht="15.75">
      <c r="D22" s="65" t="s">
        <v>29</v>
      </c>
      <c r="E22" s="52">
        <f>IF(AND(R1=1,S1=1),70.54,IF(AND(R1=1,S2=2),148.85,IF(AND(R1=1,S3=3),158.72,IF(AND(R1=1,S4=0),0,IF(AND(R2=2,S1=1),63.49,IF(AND(R2=2,S2=2),133.96,IF(AND(R2=2,S3=3),142.85,IF(AND(R2=2,S4=0),0,IF(AND(R3=3,S1=1),35.27,IF(AND(R3=3,S2=2),74.42,IF(AND(R3=3,S3=3),79.36,IF(AND(R3=3,S4=0),0,IF(AND(R4=4,S1=1),17.64,IF(AND(R4=4,S2=2),59.54,IF(AND(R4=4,S3=3),63.49,IF(AND(R4=4,S4=0),0,IF(AND(R5=0,S1=1),0,IF(AND(R5=0,S2=2),0,IF(AND(R5=0,S3=3),0,IF(AND(R5=0,S4=0),0))))))))))))))))))))</f>
        <v>0</v>
      </c>
      <c r="F22" s="5">
        <f>IF(AND(R1=1,S1=1),846,IF(AND(R1=1,S2=2),1786,IF(AND(R1=1,S3=3),1905,IF(AND(R1=1,S4=0),0,IF(AND(R2=2,S1=1),762,IF(AND(R2=2,S2=2),1608,IF(AND(R2=2,S3=3),1714,IF(AND(R2=2,S4=0),0,IF(AND(R3=3,S1=1),423,IF(AND(R3=3,S2=2),893,IF(AND(R3=3,S3=3),952,IF(AND(R3=3,S4=0),0,IF(AND(R4=4,S1=1),212,IF(AND(R4=4,S2=2),714,IF(AND(R4=4,S3=3),762,IF(AND(R4=4,S4=0),0,IF(AND(R5=0,S1=1),0,IF(AND(R5=0,S2=2),0,IF(AND(R5=0,S3=3),0,IF(AND(R5=0,S4=0),0))))))))))))))))))))</f>
        <v>0</v>
      </c>
      <c r="J22" s="12"/>
      <c r="K22" s="12"/>
      <c r="L22" s="13"/>
    </row>
    <row r="23" spans="2:14" ht="15.75">
      <c r="D23" s="65" t="s">
        <v>16</v>
      </c>
      <c r="E23" s="52">
        <f>IF(AND(R1=1,S1=1),61.58,IF(AND(R1=1,S2=2),112.63,IF(AND(R1=1,S3=3),179.15,IF(AND(R1=1,S4=0),0,IF(AND(R2=2,S1=1),55.42,IF(AND(R2=2,S2=2),101.36,IF(AND(R2=2,S3=3),161.23,IF(AND(R2=2,S4=0),0,IF(AND(R3=3,S1=1),30.79,IF(AND(R3=3,S2=2),56.31,IF(AND(R3=3,S3=3),89.57,IF(AND(R3=3,S4=0),0,IF(AND(R4=4,S1=1),15.39,IF(AND(R4=4,S2=2),45.05,IF(AND(R4=4,S3=3),71.66,IF(AND(R4=4,S4=0),0,IF(AND(R5=0,S1=1),0,IF(AND(R5=0,S2=2),0,IF(AND(R5=0,S3=3),0,IF(AND(R5=0,S4=0),0))))))))))))))))))))</f>
        <v>0</v>
      </c>
      <c r="F23" s="5">
        <f>IF(AND(R1=1,S1=1),739,IF(AND(R1=1,S2=2),1352,IF(AND(R1=1,S3=3),2150,IF(AND(R1=1,S4=0),0,IF(AND(R2=2,S1=1),665,IF(AND(R2=2,S2=2),1216,IF(AND(R2=2,S3=3),1935,IF(AND(R2=2,S4=0),0,IF(AND(R3=3,S1=1),369,IF(AND(R3=3,S2=2),676,IF(AND(R3=3,S3=3),1075,IF(AND(R3=3,S4=0),0,IF(AND(R4=4,S1=1),185,IF(AND(R4=4,S2=2),541,IF(AND(R4=4,S3=3),860,IF(AND(R4=4,S4=0),0,IF(AND(R5=0,S1=1),0,IF(AND(R5=0,S2=2),0,IF(AND(R5=0,S3=3),0,IF(AND(R5=0,S4=0),0))))))))))))))))))))</f>
        <v>0</v>
      </c>
      <c r="H23" s="12"/>
      <c r="I23" s="12"/>
      <c r="J23" s="12"/>
      <c r="K23" s="13"/>
      <c r="L23" s="13"/>
    </row>
    <row r="24" spans="2:14">
      <c r="D24" s="4"/>
      <c r="E24" s="52"/>
      <c r="F24" s="5"/>
      <c r="H24" s="12"/>
      <c r="I24" s="12"/>
      <c r="J24" s="12"/>
      <c r="K24" s="13"/>
      <c r="L24" s="13"/>
    </row>
    <row r="25" spans="2:14" ht="15.75" thickBot="1">
      <c r="C25" s="4"/>
      <c r="F25" s="36"/>
      <c r="G25" s="18"/>
      <c r="H25" s="12"/>
      <c r="I25" s="12"/>
      <c r="J25" s="12"/>
      <c r="K25" s="13"/>
      <c r="L25" s="13"/>
    </row>
    <row r="26" spans="2:14" ht="15.75" thickBot="1">
      <c r="B26" s="1" t="s">
        <v>38</v>
      </c>
      <c r="E26" s="47" t="s">
        <v>37</v>
      </c>
      <c r="F26" s="53" t="s">
        <v>13</v>
      </c>
      <c r="G26" s="54"/>
      <c r="H26" s="55"/>
      <c r="I26" s="45"/>
      <c r="J26" s="45"/>
      <c r="K26" s="29"/>
      <c r="L26" s="4"/>
      <c r="N26" s="10"/>
    </row>
    <row r="27" spans="2:14" ht="15.75" thickBot="1">
      <c r="B27" s="42" t="s">
        <v>39</v>
      </c>
      <c r="C27" s="41"/>
      <c r="D27" s="41"/>
      <c r="E27" s="46" t="s">
        <v>12</v>
      </c>
      <c r="F27" s="37" t="s">
        <v>6</v>
      </c>
      <c r="G27" s="38" t="s">
        <v>29</v>
      </c>
      <c r="H27" s="39" t="s">
        <v>16</v>
      </c>
      <c r="I27" s="29"/>
      <c r="J27" s="29"/>
      <c r="K27" s="29"/>
      <c r="L27" s="14"/>
    </row>
    <row r="28" spans="2:14">
      <c r="B28" s="1" t="s">
        <v>7</v>
      </c>
      <c r="E28" s="22">
        <v>0</v>
      </c>
      <c r="F28" s="32">
        <f>E28*10</f>
        <v>0</v>
      </c>
      <c r="G28" s="32">
        <f>E28*20</f>
        <v>0</v>
      </c>
      <c r="H28" s="32">
        <f t="shared" ref="H28:H37" si="0">E28*0</f>
        <v>0</v>
      </c>
      <c r="I28" s="32"/>
      <c r="J28" s="32"/>
      <c r="K28" s="5"/>
      <c r="L28" s="5"/>
    </row>
    <row r="29" spans="2:14">
      <c r="B29" s="1" t="s">
        <v>25</v>
      </c>
      <c r="E29" s="23">
        <v>0</v>
      </c>
      <c r="F29" s="32">
        <f>E29*60</f>
        <v>0</v>
      </c>
      <c r="G29" s="32">
        <f>E29*50</f>
        <v>0</v>
      </c>
      <c r="H29" s="32">
        <f t="shared" si="0"/>
        <v>0</v>
      </c>
      <c r="I29" s="32"/>
      <c r="J29" s="32"/>
      <c r="K29" s="5"/>
      <c r="L29" s="5"/>
    </row>
    <row r="30" spans="2:14">
      <c r="B30" s="1" t="s">
        <v>8</v>
      </c>
      <c r="E30" s="23">
        <v>0</v>
      </c>
      <c r="F30" s="32">
        <f>E30*25</f>
        <v>0</v>
      </c>
      <c r="G30" s="32">
        <f>E30*20</f>
        <v>0</v>
      </c>
      <c r="H30" s="32">
        <f t="shared" si="0"/>
        <v>0</v>
      </c>
      <c r="I30" s="32"/>
      <c r="J30" s="32"/>
      <c r="K30" s="5"/>
      <c r="L30" s="5"/>
    </row>
    <row r="31" spans="2:14">
      <c r="B31" s="1" t="s">
        <v>9</v>
      </c>
      <c r="E31" s="23">
        <v>0</v>
      </c>
      <c r="F31" s="32">
        <f>E31*25</f>
        <v>0</v>
      </c>
      <c r="G31" s="32">
        <f>E31*20</f>
        <v>0</v>
      </c>
      <c r="H31" s="32">
        <f t="shared" si="0"/>
        <v>0</v>
      </c>
      <c r="I31" s="32"/>
      <c r="J31" s="32"/>
      <c r="K31" s="5"/>
      <c r="L31" s="5"/>
    </row>
    <row r="32" spans="2:14">
      <c r="B32" s="1" t="s">
        <v>10</v>
      </c>
      <c r="E32" s="23">
        <v>0</v>
      </c>
      <c r="F32" s="32">
        <f>E32*10</f>
        <v>0</v>
      </c>
      <c r="G32" s="32">
        <f>E32*0</f>
        <v>0</v>
      </c>
      <c r="H32" s="32">
        <f t="shared" si="0"/>
        <v>0</v>
      </c>
      <c r="I32" s="32"/>
      <c r="J32" s="32"/>
      <c r="K32" s="5"/>
      <c r="L32" s="5"/>
    </row>
    <row r="33" spans="2:14">
      <c r="B33" s="1" t="s">
        <v>30</v>
      </c>
      <c r="E33" s="23">
        <v>0</v>
      </c>
      <c r="F33" s="32">
        <f>E33*0</f>
        <v>0</v>
      </c>
      <c r="G33" s="32">
        <f>E33*0</f>
        <v>0</v>
      </c>
      <c r="H33" s="32">
        <f t="shared" si="0"/>
        <v>0</v>
      </c>
      <c r="I33" s="32"/>
      <c r="J33" s="32"/>
      <c r="K33" s="5"/>
      <c r="L33" s="5"/>
    </row>
    <row r="34" spans="2:14">
      <c r="B34" s="1" t="s">
        <v>11</v>
      </c>
      <c r="E34" s="23">
        <v>0</v>
      </c>
      <c r="F34" s="32">
        <f>E34*25</f>
        <v>0</v>
      </c>
      <c r="G34" s="32">
        <f>E34*0</f>
        <v>0</v>
      </c>
      <c r="H34" s="32">
        <f t="shared" si="0"/>
        <v>0</v>
      </c>
      <c r="I34" s="32"/>
      <c r="J34" s="32"/>
      <c r="K34" s="5"/>
      <c r="L34" s="5"/>
    </row>
    <row r="35" spans="2:14">
      <c r="B35" s="1" t="s">
        <v>31</v>
      </c>
      <c r="E35" s="23">
        <v>0</v>
      </c>
      <c r="F35" s="32">
        <f>E35*7.5</f>
        <v>0</v>
      </c>
      <c r="G35" s="32">
        <f>E35*5</f>
        <v>0</v>
      </c>
      <c r="H35" s="32">
        <f t="shared" si="0"/>
        <v>0</v>
      </c>
      <c r="I35" s="32"/>
      <c r="J35" s="32"/>
      <c r="K35" s="5"/>
      <c r="L35" s="5"/>
    </row>
    <row r="36" spans="2:14">
      <c r="B36" s="1" t="s">
        <v>32</v>
      </c>
      <c r="E36" s="23">
        <v>0</v>
      </c>
      <c r="F36" s="32">
        <f>E36*30</f>
        <v>0</v>
      </c>
      <c r="G36" s="32">
        <f>E36*15</f>
        <v>0</v>
      </c>
      <c r="H36" s="32">
        <f t="shared" si="0"/>
        <v>0</v>
      </c>
      <c r="I36" s="32"/>
      <c r="J36" s="32"/>
      <c r="K36" s="5"/>
      <c r="L36" s="5"/>
      <c r="M36" s="4"/>
    </row>
    <row r="37" spans="2:14" ht="15.75" thickBot="1">
      <c r="B37" s="1" t="s">
        <v>33</v>
      </c>
      <c r="E37" s="24">
        <v>0</v>
      </c>
      <c r="F37" s="32">
        <f>E37*50</f>
        <v>0</v>
      </c>
      <c r="G37" s="32">
        <f>E37*25</f>
        <v>0</v>
      </c>
      <c r="H37" s="32">
        <f t="shared" si="0"/>
        <v>0</v>
      </c>
      <c r="I37" s="32"/>
      <c r="J37" s="32"/>
      <c r="K37" s="5"/>
      <c r="L37" s="5"/>
    </row>
    <row r="38" spans="2:14">
      <c r="H38" s="16"/>
    </row>
    <row r="39" spans="2:14">
      <c r="B39" s="62" t="s">
        <v>21</v>
      </c>
      <c r="C39" s="9"/>
      <c r="D39" s="9"/>
      <c r="E39" s="9"/>
      <c r="F39" s="43">
        <f>SUM(F28:F37)</f>
        <v>0</v>
      </c>
      <c r="G39" s="43">
        <f>SUM(G28:G37)</f>
        <v>0</v>
      </c>
      <c r="H39" s="43">
        <f>SUM(H28:H37)</f>
        <v>0</v>
      </c>
      <c r="I39" s="63" t="s">
        <v>23</v>
      </c>
      <c r="J39" s="43"/>
      <c r="K39" s="33"/>
      <c r="N39" s="11"/>
    </row>
    <row r="40" spans="2:14" ht="15.75" thickBot="1">
      <c r="B40" s="2" t="s">
        <v>14</v>
      </c>
      <c r="C40" s="3"/>
      <c r="D40" s="3"/>
      <c r="E40" s="3"/>
      <c r="F40" s="30">
        <f>F21</f>
        <v>0</v>
      </c>
      <c r="G40" s="30">
        <f>F22</f>
        <v>0</v>
      </c>
      <c r="H40" s="30">
        <f>F23</f>
        <v>0</v>
      </c>
      <c r="I40" s="63" t="s">
        <v>24</v>
      </c>
      <c r="J40" s="43"/>
      <c r="K40" s="34"/>
      <c r="N40" s="11"/>
    </row>
    <row r="41" spans="2:14" ht="15.75" thickBot="1">
      <c r="B41" s="6" t="s">
        <v>15</v>
      </c>
      <c r="C41" s="7"/>
      <c r="D41" s="7"/>
      <c r="E41" s="7"/>
      <c r="F41" s="31">
        <f>SUM(F39:F40)</f>
        <v>0</v>
      </c>
      <c r="G41" s="31">
        <f>SUM(G39:G40)</f>
        <v>0</v>
      </c>
      <c r="H41" s="31">
        <f>SUM(H39:H40)</f>
        <v>0</v>
      </c>
      <c r="I41" s="63" t="s">
        <v>40</v>
      </c>
      <c r="J41" s="44"/>
      <c r="K41" s="35"/>
      <c r="N41" s="11"/>
    </row>
    <row r="42" spans="2:14">
      <c r="F42" s="18" t="s">
        <v>6</v>
      </c>
      <c r="G42" s="18" t="s">
        <v>29</v>
      </c>
      <c r="H42" s="18" t="s">
        <v>16</v>
      </c>
      <c r="I42" s="18"/>
      <c r="J42" s="18"/>
      <c r="K42" s="18"/>
    </row>
    <row r="43" spans="2:14">
      <c r="B43" s="8" t="s">
        <v>27</v>
      </c>
    </row>
    <row r="44" spans="2:14">
      <c r="B44" s="8" t="s">
        <v>26</v>
      </c>
    </row>
  </sheetData>
  <sheetProtection password="CD2B" sheet="1" objects="1" scenarios="1" selectLockedCells="1"/>
  <protectedRanges>
    <protectedRange sqref="F15 I15" name="EmpType"/>
    <protectedRange sqref="F18 I18" name="CoverageType"/>
  </protectedRanges>
  <mergeCells count="5">
    <mergeCell ref="F26:H26"/>
    <mergeCell ref="B1:C10"/>
    <mergeCell ref="D1:J7"/>
    <mergeCell ref="D8:J11"/>
    <mergeCell ref="B12:L12"/>
  </mergeCells>
  <dataValidations count="2">
    <dataValidation type="list" allowBlank="1" showInputMessage="1" showErrorMessage="1" sqref="I18">
      <formula1>CoverageType</formula1>
    </dataValidation>
    <dataValidation type="list" allowBlank="1" showInputMessage="1" showErrorMessage="1" sqref="I15">
      <formula1>EmpType</formula1>
    </dataValidation>
  </dataValidation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CoverageType</vt:lpstr>
      <vt:lpstr>EmpType</vt:lpstr>
    </vt:vector>
  </TitlesOfParts>
  <Company>WPCSD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nickmaratos</dc:creator>
  <cp:lastModifiedBy>nickmaratos</cp:lastModifiedBy>
  <cp:lastPrinted>2008-12-26T16:15:28Z</cp:lastPrinted>
  <dcterms:created xsi:type="dcterms:W3CDTF">2008-12-10T19:46:07Z</dcterms:created>
  <dcterms:modified xsi:type="dcterms:W3CDTF">2010-08-10T14:25:51Z</dcterms:modified>
</cp:coreProperties>
</file>